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Boris\1SZRK\GS\SKA\"/>
    </mc:Choice>
  </mc:AlternateContent>
  <xr:revisionPtr revIDLastSave="0" documentId="8_{C2049F5A-AA18-4683-9AF1-3E782C97A1E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Hárok1" sheetId="1" r:id="rId1"/>
    <sheet name="Hárok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3" i="1" l="1"/>
  <c r="F92" i="1"/>
  <c r="F91" i="1"/>
  <c r="F90" i="1"/>
  <c r="F89" i="1"/>
  <c r="F86" i="1"/>
  <c r="F85" i="1"/>
  <c r="F84" i="1"/>
  <c r="F82" i="1"/>
  <c r="F81" i="1"/>
  <c r="F79" i="1"/>
  <c r="C57" i="1"/>
  <c r="C72" i="1"/>
  <c r="C73" i="1"/>
  <c r="C62" i="1"/>
  <c r="C61" i="1"/>
  <c r="C56" i="1"/>
  <c r="C47" i="1"/>
  <c r="C46" i="1"/>
  <c r="C32" i="1"/>
  <c r="C31" i="1"/>
  <c r="C42" i="1"/>
  <c r="C41" i="1"/>
  <c r="C27" i="1"/>
  <c r="C26" i="1"/>
  <c r="D41" i="1"/>
  <c r="D89" i="1"/>
  <c r="H12" i="1"/>
  <c r="I12" i="1"/>
  <c r="J12" i="1"/>
  <c r="I21" i="1"/>
  <c r="J21" i="1"/>
  <c r="L21" i="1"/>
  <c r="D84" i="1" l="1"/>
  <c r="E17" i="1" l="1"/>
  <c r="D42" i="1" s="1"/>
  <c r="D47" i="1" s="1"/>
  <c r="C52" i="1" s="1"/>
  <c r="D46" i="1" l="1"/>
  <c r="C51" i="1" s="1"/>
  <c r="D93" i="1" l="1"/>
  <c r="D92" i="1"/>
  <c r="C89" i="1" l="1"/>
  <c r="D90" i="1" l="1"/>
  <c r="D91" i="1"/>
  <c r="E21" i="1"/>
  <c r="E12" i="1" l="1"/>
  <c r="D26" i="1" s="1"/>
  <c r="D31" i="1" s="1"/>
  <c r="D57" i="1"/>
  <c r="D62" i="1" s="1"/>
  <c r="C67" i="1" s="1"/>
  <c r="D56" i="1"/>
  <c r="D61" i="1" s="1"/>
  <c r="C66" i="1" s="1"/>
  <c r="D27" i="1" l="1"/>
  <c r="D32" i="1" s="1"/>
  <c r="C37" i="1" s="1"/>
  <c r="E73" i="1" s="1"/>
  <c r="C82" i="1" l="1"/>
  <c r="C36" i="1"/>
  <c r="E72" i="1" s="1"/>
  <c r="D82" i="1" l="1"/>
  <c r="D86" i="1" s="1"/>
  <c r="C81" i="1"/>
  <c r="D81" i="1" l="1"/>
  <c r="D85" i="1" s="1"/>
</calcChain>
</file>

<file path=xl/sharedStrings.xml><?xml version="1.0" encoding="utf-8"?>
<sst xmlns="http://schemas.openxmlformats.org/spreadsheetml/2006/main" count="69" uniqueCount="44">
  <si>
    <t>seniori</t>
  </si>
  <si>
    <t>juniori</t>
  </si>
  <si>
    <t>priemerné umiestnenie disicplína rýchlosť</t>
  </si>
  <si>
    <t>priemerné umiestnenie disciplína slalom:</t>
  </si>
  <si>
    <t>seniori:</t>
  </si>
  <si>
    <t>percentuálny pomer vypočítame z priemerného umiestnenia disciplíny k súčtu priemerných umiestnení.</t>
  </si>
  <si>
    <t>rýchlosť</t>
  </si>
  <si>
    <t>slalom</t>
  </si>
  <si>
    <t>z toho vypočítame opačný pomer z 20% percent</t>
  </si>
  <si>
    <t>takže za seniorov sa bude deliť 20%:</t>
  </si>
  <si>
    <t>podobne u juniorov:</t>
  </si>
  <si>
    <t>opačný pomer:</t>
  </si>
  <si>
    <t>takže za juniorov sa bude deliť 20%:</t>
  </si>
  <si>
    <t>konečný pomer vypočítame získaním priemeru z vypočítaných hodnôt:</t>
  </si>
  <si>
    <t>podľa toho sa rozdelí suma, ktorá vznikne po odčítaní nákladov na sekretariát z celkového získaného príspevku :</t>
  </si>
  <si>
    <t>rýchlosti sa pridelí</t>
  </si>
  <si>
    <t>slalomu sa pridelí</t>
  </si>
  <si>
    <t>na rozdelenie 20% podľa stanov čl.15, bod 3, c) :</t>
  </si>
  <si>
    <t>súčet priemerných umiestnení:</t>
  </si>
  <si>
    <t>príspevok zmluva</t>
  </si>
  <si>
    <t>prevod rýchlosť</t>
  </si>
  <si>
    <t>prevod slalom</t>
  </si>
  <si>
    <t>zákonné výdaje (SPOLU):</t>
  </si>
  <si>
    <t>počet pretekárov SHV</t>
  </si>
  <si>
    <t>počet pretekárov SDV</t>
  </si>
  <si>
    <t>Investície SDV</t>
  </si>
  <si>
    <t>Investície SHV</t>
  </si>
  <si>
    <t>UTM spolu minim. 20%</t>
  </si>
  <si>
    <t>ššr spolu minim 25%</t>
  </si>
  <si>
    <t>2020 - 2022</t>
  </si>
  <si>
    <t>vypracoval: Ing. Boris Bergendi</t>
  </si>
  <si>
    <t>U23</t>
  </si>
  <si>
    <t>podobne u U23</t>
  </si>
  <si>
    <t>takže za U23 sa bude deliť 20%:</t>
  </si>
  <si>
    <t xml:space="preserve">prezídium zobralo na vedomie: </t>
  </si>
  <si>
    <t>podujatia</t>
  </si>
  <si>
    <t>SDV</t>
  </si>
  <si>
    <t>SHV</t>
  </si>
  <si>
    <t>zmluva PUŠ I</t>
  </si>
  <si>
    <t>náklady sekretariát 15%</t>
  </si>
  <si>
    <t>NÁVRH 2026</t>
  </si>
  <si>
    <t>kluby spolu minim 20%</t>
  </si>
  <si>
    <t>Do vzorca pre výpočet príspevkov uznaným športom ministerstvo vypočítalo priemerné umiestnenia každej disciplíny športu (v našom prípade za výsledky slalomu a rýchlosti) na základe výsledkov, ktoré sme im zaslali. Pre seniorov, U23 a juniorov zvlášť.  Tieto priemerné umiestnenia sú v tabuľke príspevkov (príloha). Sú v hárkoch "Odvetvia"  , "Odvetvia J1" a "Odvetvia J2" (zvýraznil som farbou). V súlade so stanovami je výpočet rozdelenia PUŠ nasledovný.</t>
  </si>
  <si>
    <t>zmluva PUŠ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</si>
</sst>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0.000"/>
    <numFmt numFmtId="166" formatCode="_-* #,##0\ _€_-;\-* #,##0\ _€_-;_-* &quot;-&quot;??\ _€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5">
    <xf numFmtId="0" fontId="0" fillId="0" borderId="0" xfId="0"/>
    <xf numFmtId="164" fontId="0" fillId="0" borderId="0" xfId="1" applyFont="1"/>
    <xf numFmtId="165" fontId="0" fillId="0" borderId="0" xfId="0" applyNumberFormat="1"/>
    <xf numFmtId="0" fontId="2" fillId="0" borderId="0" xfId="0" applyFont="1"/>
    <xf numFmtId="10" fontId="0" fillId="0" borderId="0" xfId="2" applyNumberFormat="1" applyFont="1"/>
    <xf numFmtId="164" fontId="2" fillId="0" borderId="0" xfId="1" applyFont="1"/>
    <xf numFmtId="10" fontId="0" fillId="0" borderId="0" xfId="0" applyNumberFormat="1"/>
    <xf numFmtId="0" fontId="2" fillId="0" borderId="1" xfId="0" applyFont="1" applyBorder="1"/>
    <xf numFmtId="0" fontId="0" fillId="0" borderId="2" xfId="0" applyBorder="1"/>
    <xf numFmtId="0" fontId="0" fillId="0" borderId="3" xfId="0" applyBorder="1"/>
    <xf numFmtId="164" fontId="0" fillId="0" borderId="4" xfId="1" applyFont="1" applyBorder="1"/>
    <xf numFmtId="164" fontId="0" fillId="0" borderId="5" xfId="1" applyFont="1" applyBorder="1"/>
    <xf numFmtId="0" fontId="0" fillId="0" borderId="6" xfId="0" applyBorder="1"/>
    <xf numFmtId="0" fontId="0" fillId="0" borderId="7" xfId="0" applyBorder="1"/>
    <xf numFmtId="0" fontId="0" fillId="0" borderId="7" xfId="0" applyBorder="1" applyAlignment="1">
      <alignment horizontal="right"/>
    </xf>
    <xf numFmtId="164" fontId="0" fillId="0" borderId="8" xfId="1" applyFont="1" applyBorder="1"/>
    <xf numFmtId="164" fontId="0" fillId="0" borderId="2" xfId="1" applyFont="1" applyBorder="1"/>
    <xf numFmtId="164" fontId="0" fillId="0" borderId="0" xfId="0" applyNumberFormat="1"/>
    <xf numFmtId="0" fontId="0" fillId="0" borderId="0" xfId="0" applyAlignment="1">
      <alignment horizontal="center"/>
    </xf>
    <xf numFmtId="164" fontId="2" fillId="0" borderId="0" xfId="0" applyNumberFormat="1" applyFont="1"/>
    <xf numFmtId="166" fontId="0" fillId="2" borderId="0" xfId="0" applyNumberFormat="1" applyFill="1"/>
    <xf numFmtId="166" fontId="0" fillId="3" borderId="0" xfId="0" applyNumberFormat="1" applyFill="1" applyAlignment="1">
      <alignment horizontal="center"/>
    </xf>
    <xf numFmtId="0" fontId="2" fillId="0" borderId="0" xfId="0" applyFont="1" applyAlignment="1">
      <alignment horizontal="center"/>
    </xf>
    <xf numFmtId="164" fontId="0" fillId="0" borderId="0" xfId="1" applyFont="1" applyBorder="1"/>
    <xf numFmtId="0" fontId="0" fillId="0" borderId="4" xfId="0" applyBorder="1"/>
    <xf numFmtId="0" fontId="0" fillId="0" borderId="5" xfId="0" applyBorder="1"/>
    <xf numFmtId="0" fontId="3" fillId="0" borderId="0" xfId="0" applyFont="1"/>
    <xf numFmtId="164" fontId="2" fillId="0" borderId="0" xfId="1" applyFont="1" applyAlignment="1">
      <alignment horizontal="center"/>
    </xf>
    <xf numFmtId="0" fontId="4" fillId="0" borderId="0" xfId="0" applyFont="1"/>
    <xf numFmtId="0" fontId="0" fillId="0" borderId="9" xfId="0" applyBorder="1"/>
    <xf numFmtId="0" fontId="0" fillId="0" borderId="12" xfId="0" applyBorder="1"/>
    <xf numFmtId="164" fontId="0" fillId="0" borderId="12" xfId="0" applyNumberFormat="1" applyBorder="1"/>
    <xf numFmtId="164" fontId="2" fillId="0" borderId="13" xfId="0" applyNumberFormat="1" applyFont="1" applyBorder="1"/>
    <xf numFmtId="0" fontId="2" fillId="0" borderId="9" xfId="0" applyFont="1" applyBorder="1"/>
    <xf numFmtId="10" fontId="2" fillId="0" borderId="12" xfId="0" applyNumberFormat="1" applyFont="1" applyBorder="1"/>
    <xf numFmtId="164" fontId="2" fillId="0" borderId="12" xfId="0" applyNumberFormat="1" applyFont="1" applyBorder="1"/>
    <xf numFmtId="0" fontId="2" fillId="0" borderId="11" xfId="0" applyFont="1" applyBorder="1"/>
    <xf numFmtId="10" fontId="2" fillId="0" borderId="13" xfId="0" applyNumberFormat="1" applyFont="1" applyBorder="1"/>
    <xf numFmtId="0" fontId="2" fillId="0" borderId="14" xfId="0" applyFont="1" applyBorder="1"/>
    <xf numFmtId="0" fontId="0" fillId="0" borderId="15" xfId="0" applyBorder="1"/>
    <xf numFmtId="164" fontId="2" fillId="0" borderId="9" xfId="0" applyNumberFormat="1" applyFont="1" applyBorder="1"/>
    <xf numFmtId="164" fontId="0" fillId="0" borderId="10" xfId="0" applyNumberFormat="1" applyBorder="1"/>
    <xf numFmtId="164" fontId="2" fillId="0" borderId="10" xfId="0" applyNumberFormat="1" applyFont="1" applyBorder="1"/>
    <xf numFmtId="164" fontId="2" fillId="0" borderId="11" xfId="0" applyNumberFormat="1" applyFont="1" applyBorder="1"/>
    <xf numFmtId="164" fontId="3" fillId="0" borderId="0" xfId="1" applyFont="1"/>
    <xf numFmtId="164" fontId="5" fillId="0" borderId="0" xfId="1" applyFont="1" applyFill="1" applyBorder="1"/>
    <xf numFmtId="164" fontId="0" fillId="0" borderId="0" xfId="1" applyFont="1" applyFill="1" applyBorder="1"/>
    <xf numFmtId="164" fontId="2" fillId="0" borderId="0" xfId="1" applyFont="1" applyFill="1" applyBorder="1"/>
    <xf numFmtId="164" fontId="2" fillId="0" borderId="0" xfId="1" applyFont="1" applyFill="1" applyBorder="1" applyAlignment="1">
      <alignment horizontal="center"/>
    </xf>
    <xf numFmtId="164" fontId="2" fillId="0" borderId="0" xfId="1" applyFont="1" applyFill="1"/>
    <xf numFmtId="164" fontId="0" fillId="0" borderId="0" xfId="1" applyFont="1" applyFill="1"/>
    <xf numFmtId="164" fontId="2" fillId="4" borderId="15" xfId="1" applyFont="1" applyFill="1" applyBorder="1"/>
    <xf numFmtId="164" fontId="0" fillId="5" borderId="0" xfId="1" applyFont="1" applyFill="1"/>
    <xf numFmtId="10" fontId="0" fillId="5" borderId="0" xfId="0" applyNumberFormat="1" applyFill="1"/>
    <xf numFmtId="0" fontId="0" fillId="5" borderId="0" xfId="0" applyFill="1"/>
    <xf numFmtId="0" fontId="2" fillId="5" borderId="10" xfId="0" applyFont="1" applyFill="1" applyBorder="1"/>
    <xf numFmtId="0" fontId="2" fillId="5" borderId="0" xfId="0" applyFont="1" applyFill="1"/>
    <xf numFmtId="164" fontId="2" fillId="5" borderId="0" xfId="0" applyNumberFormat="1" applyFont="1" applyFill="1"/>
    <xf numFmtId="0" fontId="2" fillId="5" borderId="11" xfId="0" applyFont="1" applyFill="1" applyBorder="1"/>
    <xf numFmtId="0" fontId="2" fillId="5" borderId="13" xfId="0" applyFont="1" applyFill="1" applyBorder="1"/>
    <xf numFmtId="164" fontId="2" fillId="5" borderId="13" xfId="0" applyNumberFormat="1" applyFont="1" applyFill="1" applyBorder="1"/>
    <xf numFmtId="164" fontId="2" fillId="0" borderId="17" xfId="0" applyNumberFormat="1" applyFont="1" applyBorder="1"/>
    <xf numFmtId="164" fontId="0" fillId="0" borderId="18" xfId="0" applyNumberFormat="1" applyBorder="1"/>
    <xf numFmtId="164" fontId="2" fillId="0" borderId="18" xfId="0" applyNumberFormat="1" applyFont="1" applyBorder="1"/>
    <xf numFmtId="164" fontId="2" fillId="0" borderId="19" xfId="0" applyNumberFormat="1" applyFont="1" applyBorder="1"/>
    <xf numFmtId="0" fontId="0" fillId="0" borderId="13" xfId="0" applyBorder="1"/>
    <xf numFmtId="164" fontId="0" fillId="0" borderId="17" xfId="1" applyFont="1" applyFill="1" applyBorder="1"/>
    <xf numFmtId="0" fontId="3" fillId="0" borderId="12" xfId="0" applyFont="1" applyBorder="1"/>
    <xf numFmtId="164" fontId="0" fillId="0" borderId="17" xfId="0" applyNumberFormat="1" applyBorder="1"/>
    <xf numFmtId="164" fontId="0" fillId="0" borderId="19" xfId="0" applyNumberFormat="1" applyBorder="1"/>
    <xf numFmtId="164" fontId="2" fillId="4" borderId="16" xfId="1" applyFont="1" applyFill="1" applyBorder="1"/>
    <xf numFmtId="0" fontId="0" fillId="0" borderId="0" xfId="0" applyAlignment="1">
      <alignment horizontal="left" wrapText="1"/>
    </xf>
    <xf numFmtId="0" fontId="2" fillId="0" borderId="12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13" xfId="0" applyFont="1" applyBorder="1" applyAlignment="1">
      <alignment horizontal="center" wrapText="1"/>
    </xf>
  </cellXfs>
  <cellStyles count="3">
    <cellStyle name="Čiarka" xfId="1" builtinId="3"/>
    <cellStyle name="Normálna" xfId="0" builtinId="0"/>
    <cellStyle name="Percentá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224368</xdr:colOff>
      <xdr:row>9</xdr:row>
      <xdr:rowOff>152400</xdr:rowOff>
    </xdr:from>
    <xdr:to>
      <xdr:col>4</xdr:col>
      <xdr:colOff>232834</xdr:colOff>
      <xdr:row>25</xdr:row>
      <xdr:rowOff>8467</xdr:rowOff>
    </xdr:to>
    <xdr:cxnSp macro="">
      <xdr:nvCxnSpPr>
        <xdr:cNvPr id="3" name="Rovná spojovacia šípka 2">
          <a:extLst>
            <a:ext uri="{FF2B5EF4-FFF2-40B4-BE49-F238E27FC236}">
              <a16:creationId xmlns:a16="http://schemas.microsoft.com/office/drawing/2014/main" id="{FA431A62-F4C0-45EE-99B2-60FFA0972BE5}"/>
            </a:ext>
          </a:extLst>
        </xdr:cNvPr>
        <xdr:cNvCxnSpPr/>
      </xdr:nvCxnSpPr>
      <xdr:spPr>
        <a:xfrm flipH="1">
          <a:off x="2006601" y="2413000"/>
          <a:ext cx="1532466" cy="2040467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740834</xdr:colOff>
      <xdr:row>12</xdr:row>
      <xdr:rowOff>8467</xdr:rowOff>
    </xdr:from>
    <xdr:to>
      <xdr:col>4</xdr:col>
      <xdr:colOff>258235</xdr:colOff>
      <xdr:row>25</xdr:row>
      <xdr:rowOff>63500</xdr:rowOff>
    </xdr:to>
    <xdr:cxnSp macro="">
      <xdr:nvCxnSpPr>
        <xdr:cNvPr id="6" name="Rovná spojovacia šípka 5">
          <a:extLst>
            <a:ext uri="{FF2B5EF4-FFF2-40B4-BE49-F238E27FC236}">
              <a16:creationId xmlns:a16="http://schemas.microsoft.com/office/drawing/2014/main" id="{59E0E5FA-B6A3-4C94-815B-6430D7254843}"/>
            </a:ext>
          </a:extLst>
        </xdr:cNvPr>
        <xdr:cNvCxnSpPr/>
      </xdr:nvCxnSpPr>
      <xdr:spPr>
        <a:xfrm flipH="1">
          <a:off x="2523067" y="2815167"/>
          <a:ext cx="1041401" cy="169333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241300</xdr:colOff>
      <xdr:row>10</xdr:row>
      <xdr:rowOff>127000</xdr:rowOff>
    </xdr:from>
    <xdr:to>
      <xdr:col>4</xdr:col>
      <xdr:colOff>232834</xdr:colOff>
      <xdr:row>26</xdr:row>
      <xdr:rowOff>55033</xdr:rowOff>
    </xdr:to>
    <xdr:cxnSp macro="">
      <xdr:nvCxnSpPr>
        <xdr:cNvPr id="8" name="Rovná spojovacia šípka 7">
          <a:extLst>
            <a:ext uri="{FF2B5EF4-FFF2-40B4-BE49-F238E27FC236}">
              <a16:creationId xmlns:a16="http://schemas.microsoft.com/office/drawing/2014/main" id="{98F70C0D-BD60-4621-833A-BA394C85D947}"/>
            </a:ext>
          </a:extLst>
        </xdr:cNvPr>
        <xdr:cNvCxnSpPr/>
      </xdr:nvCxnSpPr>
      <xdr:spPr>
        <a:xfrm flipH="1">
          <a:off x="2023533" y="2569633"/>
          <a:ext cx="1515534" cy="211243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108"/>
  <sheetViews>
    <sheetView tabSelected="1" topLeftCell="A79" zoomScale="110" zoomScaleNormal="110" workbookViewId="0">
      <selection activeCell="D87" sqref="D87"/>
    </sheetView>
  </sheetViews>
  <sheetFormatPr defaultColWidth="8.81640625" defaultRowHeight="14.5" x14ac:dyDescent="0.35"/>
  <cols>
    <col min="2" max="2" width="20.81640625" customWidth="1"/>
    <col min="3" max="3" width="21.54296875" customWidth="1"/>
    <col min="4" max="4" width="18.81640625" customWidth="1"/>
    <col min="6" max="6" width="15.453125" bestFit="1" customWidth="1"/>
    <col min="7" max="7" width="15.1796875" style="1" customWidth="1"/>
    <col min="8" max="8" width="15.453125" style="1" bestFit="1" customWidth="1"/>
    <col min="9" max="9" width="14" bestFit="1" customWidth="1"/>
    <col min="11" max="11" width="9.81640625" customWidth="1"/>
  </cols>
  <sheetData>
    <row r="2" spans="1:12" ht="18.5" x14ac:dyDescent="0.45">
      <c r="C2" s="28" t="s">
        <v>40</v>
      </c>
    </row>
    <row r="3" spans="1:12" x14ac:dyDescent="0.35">
      <c r="C3" s="3"/>
    </row>
    <row r="4" spans="1:12" x14ac:dyDescent="0.35">
      <c r="A4" t="s">
        <v>17</v>
      </c>
    </row>
    <row r="6" spans="1:12" ht="63.4" customHeight="1" x14ac:dyDescent="0.35">
      <c r="A6" s="71" t="s">
        <v>42</v>
      </c>
      <c r="B6" s="71"/>
      <c r="C6" s="71"/>
      <c r="D6" s="71"/>
      <c r="E6" s="71"/>
      <c r="F6" s="71"/>
      <c r="G6" s="71"/>
      <c r="H6" s="71"/>
      <c r="I6" s="71"/>
      <c r="J6" s="71"/>
    </row>
    <row r="8" spans="1:12" x14ac:dyDescent="0.35">
      <c r="E8" s="18">
        <v>2026</v>
      </c>
      <c r="F8">
        <v>2025</v>
      </c>
      <c r="G8">
        <v>2024</v>
      </c>
      <c r="H8" s="18">
        <v>2023</v>
      </c>
      <c r="I8" s="18" t="s">
        <v>29</v>
      </c>
      <c r="J8" s="18">
        <v>2019</v>
      </c>
      <c r="K8" s="18">
        <v>2018</v>
      </c>
      <c r="L8" s="18">
        <v>2017</v>
      </c>
    </row>
    <row r="9" spans="1:12" x14ac:dyDescent="0.35">
      <c r="B9" s="7" t="s">
        <v>0</v>
      </c>
      <c r="C9" s="8"/>
      <c r="D9" s="8"/>
      <c r="E9" s="9"/>
      <c r="G9"/>
      <c r="H9"/>
      <c r="J9" s="1"/>
      <c r="K9" s="1"/>
    </row>
    <row r="10" spans="1:12" x14ac:dyDescent="0.35">
      <c r="B10" s="10" t="s">
        <v>2</v>
      </c>
      <c r="E10" s="11">
        <v>10.01</v>
      </c>
      <c r="F10">
        <v>13.3</v>
      </c>
      <c r="G10">
        <v>8.23</v>
      </c>
      <c r="H10">
        <v>6.31</v>
      </c>
      <c r="I10" s="23">
        <v>6.83</v>
      </c>
      <c r="J10" s="1">
        <v>6.18</v>
      </c>
      <c r="K10" s="1">
        <v>4.5199999999999996</v>
      </c>
      <c r="L10" s="18">
        <v>5.22</v>
      </c>
    </row>
    <row r="11" spans="1:12" x14ac:dyDescent="0.35">
      <c r="B11" s="10" t="s">
        <v>3</v>
      </c>
      <c r="E11" s="15">
        <v>6.67</v>
      </c>
      <c r="F11">
        <v>3.01</v>
      </c>
      <c r="G11">
        <v>4.16</v>
      </c>
      <c r="H11">
        <v>2.97</v>
      </c>
      <c r="I11" s="23">
        <v>3.97</v>
      </c>
      <c r="J11" s="1">
        <v>3.25</v>
      </c>
      <c r="K11" s="1">
        <v>2.0299999999999998</v>
      </c>
      <c r="L11" s="18">
        <v>2.21</v>
      </c>
    </row>
    <row r="12" spans="1:12" x14ac:dyDescent="0.35">
      <c r="B12" s="12"/>
      <c r="C12" s="13"/>
      <c r="D12" s="14" t="s">
        <v>18</v>
      </c>
      <c r="E12" s="15">
        <f>SUM(E10:E11)</f>
        <v>16.68</v>
      </c>
      <c r="G12"/>
      <c r="H12" s="23">
        <f>SUM(H10:H11)</f>
        <v>9.2799999999999994</v>
      </c>
      <c r="I12" s="23">
        <f>SUM(I10:I11)</f>
        <v>10.8</v>
      </c>
      <c r="J12" s="1">
        <f>SUM(J10:J11)</f>
        <v>9.43</v>
      </c>
      <c r="K12" s="1">
        <v>6.5499999999999989</v>
      </c>
      <c r="L12" s="18">
        <v>7.43</v>
      </c>
    </row>
    <row r="13" spans="1:12" x14ac:dyDescent="0.35">
      <c r="B13" s="24"/>
      <c r="E13" s="25"/>
      <c r="G13"/>
      <c r="H13"/>
      <c r="I13" s="1"/>
      <c r="J13" s="1"/>
    </row>
    <row r="14" spans="1:12" x14ac:dyDescent="0.35">
      <c r="B14" s="24" t="s">
        <v>31</v>
      </c>
      <c r="E14" s="25"/>
      <c r="G14"/>
      <c r="H14"/>
      <c r="I14" s="1"/>
      <c r="J14" s="1"/>
    </row>
    <row r="15" spans="1:12" x14ac:dyDescent="0.35">
      <c r="B15" s="10" t="s">
        <v>2</v>
      </c>
      <c r="E15" s="11">
        <v>3.96</v>
      </c>
      <c r="F15">
        <v>6.81</v>
      </c>
      <c r="G15">
        <v>4.67</v>
      </c>
      <c r="H15"/>
      <c r="I15" s="1"/>
      <c r="J15" s="1"/>
    </row>
    <row r="16" spans="1:12" x14ac:dyDescent="0.35">
      <c r="B16" s="10" t="s">
        <v>3</v>
      </c>
      <c r="E16" s="15">
        <v>4.9400000000000004</v>
      </c>
      <c r="F16">
        <v>5.8</v>
      </c>
      <c r="G16">
        <v>5.22</v>
      </c>
      <c r="H16"/>
      <c r="I16" s="1"/>
      <c r="J16" s="1"/>
    </row>
    <row r="17" spans="2:12" x14ac:dyDescent="0.35">
      <c r="B17" s="12"/>
      <c r="C17" s="13"/>
      <c r="D17" s="14" t="s">
        <v>18</v>
      </c>
      <c r="E17" s="15">
        <f>SUM(E15:E16)</f>
        <v>8.9</v>
      </c>
      <c r="G17"/>
      <c r="H17"/>
      <c r="I17" s="1"/>
      <c r="J17" s="1"/>
    </row>
    <row r="18" spans="2:12" x14ac:dyDescent="0.35">
      <c r="B18" s="7" t="s">
        <v>1</v>
      </c>
      <c r="C18" s="16"/>
      <c r="D18" s="8"/>
      <c r="E18" s="9"/>
      <c r="G18"/>
      <c r="H18"/>
      <c r="I18" s="1"/>
      <c r="J18" s="1"/>
      <c r="K18" s="18"/>
    </row>
    <row r="19" spans="2:12" x14ac:dyDescent="0.35">
      <c r="B19" s="10" t="s">
        <v>2</v>
      </c>
      <c r="E19" s="11">
        <v>5.78</v>
      </c>
      <c r="F19">
        <v>8.99</v>
      </c>
      <c r="G19">
        <v>6.52</v>
      </c>
      <c r="H19">
        <v>4.25</v>
      </c>
      <c r="I19" s="23">
        <v>7.4</v>
      </c>
      <c r="J19" s="1">
        <v>8.15</v>
      </c>
      <c r="K19" s="1">
        <v>13.69</v>
      </c>
      <c r="L19" s="18">
        <v>17.29</v>
      </c>
    </row>
    <row r="20" spans="2:12" x14ac:dyDescent="0.35">
      <c r="B20" s="10" t="s">
        <v>3</v>
      </c>
      <c r="E20" s="15">
        <v>6.56</v>
      </c>
      <c r="F20">
        <v>5.78</v>
      </c>
      <c r="G20">
        <v>5.66</v>
      </c>
      <c r="H20">
        <v>4.1100000000000003</v>
      </c>
      <c r="I20" s="23">
        <v>6.72</v>
      </c>
      <c r="J20" s="1">
        <v>5.93</v>
      </c>
      <c r="K20" s="1">
        <v>5.9</v>
      </c>
      <c r="L20" s="18">
        <v>3.86</v>
      </c>
    </row>
    <row r="21" spans="2:12" x14ac:dyDescent="0.35">
      <c r="B21" s="12"/>
      <c r="C21" s="13"/>
      <c r="D21" s="14" t="s">
        <v>18</v>
      </c>
      <c r="E21" s="15">
        <f>SUM(E19:E20)</f>
        <v>12.34</v>
      </c>
      <c r="G21"/>
      <c r="H21">
        <v>8.36</v>
      </c>
      <c r="I21" s="23">
        <f>SUM(I19:I20)</f>
        <v>14.120000000000001</v>
      </c>
      <c r="J21" s="1">
        <f>SUM(J19:J20)</f>
        <v>14.08</v>
      </c>
      <c r="K21" s="1">
        <v>19.59</v>
      </c>
      <c r="L21">
        <f>SUM(L19:L20)</f>
        <v>21.15</v>
      </c>
    </row>
    <row r="22" spans="2:12" x14ac:dyDescent="0.35">
      <c r="C22" s="1"/>
      <c r="D22" s="1"/>
    </row>
    <row r="23" spans="2:12" x14ac:dyDescent="0.35">
      <c r="B23" t="s">
        <v>5</v>
      </c>
      <c r="C23" s="1"/>
    </row>
    <row r="24" spans="2:12" x14ac:dyDescent="0.35">
      <c r="C24" s="1"/>
    </row>
    <row r="25" spans="2:12" x14ac:dyDescent="0.35">
      <c r="B25" s="5" t="s">
        <v>4</v>
      </c>
    </row>
    <row r="26" spans="2:12" x14ac:dyDescent="0.35">
      <c r="B26" s="1" t="s">
        <v>6</v>
      </c>
      <c r="C26" t="str">
        <f>E10&amp; " / " &amp;E12&amp; "="</f>
        <v>10,01 / 16,68=</v>
      </c>
      <c r="D26" s="2">
        <f>E10/E12</f>
        <v>0.60011990407673865</v>
      </c>
      <c r="F26" s="17"/>
    </row>
    <row r="27" spans="2:12" x14ac:dyDescent="0.35">
      <c r="B27" s="1" t="s">
        <v>7</v>
      </c>
      <c r="C27" t="str">
        <f>E11&amp; " / " &amp;E12&amp; "="</f>
        <v>6,67 / 16,68=</v>
      </c>
      <c r="D27" s="2">
        <f>E11/E12</f>
        <v>0.3998800959232614</v>
      </c>
      <c r="F27" s="17"/>
    </row>
    <row r="28" spans="2:12" x14ac:dyDescent="0.35">
      <c r="B28" s="1"/>
    </row>
    <row r="29" spans="2:12" x14ac:dyDescent="0.35">
      <c r="B29" s="1" t="s">
        <v>8</v>
      </c>
    </row>
    <row r="30" spans="2:12" x14ac:dyDescent="0.35">
      <c r="B30" s="1"/>
      <c r="E30" s="22"/>
      <c r="F30" s="22"/>
    </row>
    <row r="31" spans="2:12" x14ac:dyDescent="0.35">
      <c r="B31" s="1" t="s">
        <v>6</v>
      </c>
      <c r="C31" t="str">
        <f>"=20% - "&amp;(ROUND(D26,3))&amp;"x20%"</f>
        <v>=20% - 0,6x20%</v>
      </c>
      <c r="D31" s="4">
        <f>(20-D26*20)/100</f>
        <v>7.9976019184652275E-2</v>
      </c>
      <c r="F31" s="4"/>
      <c r="G31" s="44"/>
    </row>
    <row r="32" spans="2:12" x14ac:dyDescent="0.35">
      <c r="B32" s="1" t="s">
        <v>7</v>
      </c>
      <c r="C32" t="str">
        <f>"=20% - "&amp;(ROUND(D27,3))&amp;"x20%"</f>
        <v>=20% - 0,4x20%</v>
      </c>
      <c r="D32" s="4">
        <f>(20-D27*20)/100</f>
        <v>0.12002398081534771</v>
      </c>
      <c r="F32" s="4"/>
      <c r="J32" s="2"/>
    </row>
    <row r="33" spans="2:10" x14ac:dyDescent="0.35">
      <c r="B33" s="1"/>
      <c r="J33" s="2"/>
    </row>
    <row r="34" spans="2:10" x14ac:dyDescent="0.35">
      <c r="B34" s="52" t="s">
        <v>9</v>
      </c>
      <c r="C34" s="54"/>
    </row>
    <row r="35" spans="2:10" x14ac:dyDescent="0.35">
      <c r="B35" s="54"/>
      <c r="C35" s="54"/>
    </row>
    <row r="36" spans="2:10" x14ac:dyDescent="0.35">
      <c r="B36" s="52" t="s">
        <v>6</v>
      </c>
      <c r="C36" s="53">
        <f>D31</f>
        <v>7.9976019184652275E-2</v>
      </c>
    </row>
    <row r="37" spans="2:10" x14ac:dyDescent="0.35">
      <c r="B37" s="52" t="s">
        <v>7</v>
      </c>
      <c r="C37" s="53">
        <f>D32</f>
        <v>0.12002398081534771</v>
      </c>
    </row>
    <row r="39" spans="2:10" x14ac:dyDescent="0.35">
      <c r="B39" s="3" t="s">
        <v>32</v>
      </c>
    </row>
    <row r="41" spans="2:10" x14ac:dyDescent="0.35">
      <c r="B41" s="1" t="s">
        <v>6</v>
      </c>
      <c r="C41" t="str">
        <f>E15&amp; " / " &amp;E17&amp; "="</f>
        <v>3,96 / 8,9=</v>
      </c>
      <c r="D41" s="2">
        <f>E15/E17</f>
        <v>0.44494382022471907</v>
      </c>
    </row>
    <row r="42" spans="2:10" x14ac:dyDescent="0.35">
      <c r="B42" s="1" t="s">
        <v>7</v>
      </c>
      <c r="C42" t="str">
        <f>E16&amp; " / " &amp;E17&amp; "="</f>
        <v>4,94 / 8,9=</v>
      </c>
      <c r="D42" s="2">
        <f>E16/E17</f>
        <v>0.55505617977528088</v>
      </c>
    </row>
    <row r="44" spans="2:10" x14ac:dyDescent="0.35">
      <c r="B44" t="s">
        <v>11</v>
      </c>
    </row>
    <row r="46" spans="2:10" x14ac:dyDescent="0.35">
      <c r="B46" s="1" t="s">
        <v>6</v>
      </c>
      <c r="C46" t="str">
        <f>"=20% - "&amp;(ROUND(D41,3))&amp;"x20%"</f>
        <v>=20% - 0,445x20%</v>
      </c>
      <c r="D46" s="4">
        <f>(20-D41*20)/100</f>
        <v>0.11101123595505619</v>
      </c>
    </row>
    <row r="47" spans="2:10" x14ac:dyDescent="0.35">
      <c r="B47" s="1" t="s">
        <v>7</v>
      </c>
      <c r="C47" t="str">
        <f>"=20% - "&amp;(ROUND(D42,3))&amp;"x20%"</f>
        <v>=20% - 0,555x20%</v>
      </c>
      <c r="D47" s="4">
        <f>(20-D42*20)/100</f>
        <v>8.8988764044943824E-2</v>
      </c>
    </row>
    <row r="49" spans="2:7" x14ac:dyDescent="0.35">
      <c r="B49" s="52" t="s">
        <v>33</v>
      </c>
      <c r="C49" s="54"/>
    </row>
    <row r="50" spans="2:7" x14ac:dyDescent="0.35">
      <c r="B50" s="54"/>
      <c r="C50" s="54"/>
    </row>
    <row r="51" spans="2:7" x14ac:dyDescent="0.35">
      <c r="B51" s="52" t="s">
        <v>6</v>
      </c>
      <c r="C51" s="53">
        <f>D46</f>
        <v>0.11101123595505619</v>
      </c>
    </row>
    <row r="52" spans="2:7" x14ac:dyDescent="0.35">
      <c r="B52" s="52" t="s">
        <v>7</v>
      </c>
      <c r="C52" s="53">
        <f>D47</f>
        <v>8.8988764044943824E-2</v>
      </c>
    </row>
    <row r="53" spans="2:7" x14ac:dyDescent="0.35">
      <c r="B53" s="1"/>
      <c r="C53" s="6"/>
    </row>
    <row r="54" spans="2:7" x14ac:dyDescent="0.35">
      <c r="B54" s="3" t="s">
        <v>10</v>
      </c>
    </row>
    <row r="56" spans="2:7" x14ac:dyDescent="0.35">
      <c r="B56" s="1" t="s">
        <v>6</v>
      </c>
      <c r="C56" t="str">
        <f>E19&amp; " / " &amp;E21&amp; "="</f>
        <v>5,78 / 12,34=</v>
      </c>
      <c r="D56" s="2">
        <f>E19/E21</f>
        <v>0.46839546191247977</v>
      </c>
    </row>
    <row r="57" spans="2:7" x14ac:dyDescent="0.35">
      <c r="B57" s="1" t="s">
        <v>7</v>
      </c>
      <c r="C57" t="str">
        <f>E20&amp; " / " &amp;E21&amp; "="</f>
        <v>6,56 / 12,34=</v>
      </c>
      <c r="D57" s="2">
        <f>E20/E21</f>
        <v>0.53160453808752028</v>
      </c>
    </row>
    <row r="59" spans="2:7" x14ac:dyDescent="0.35">
      <c r="B59" t="s">
        <v>11</v>
      </c>
    </row>
    <row r="61" spans="2:7" x14ac:dyDescent="0.35">
      <c r="B61" s="1" t="s">
        <v>6</v>
      </c>
      <c r="C61" t="str">
        <f>"=20% - "&amp;(ROUND(D56,3))&amp;"x20%"</f>
        <v>=20% - 0,468x20%</v>
      </c>
      <c r="D61" s="4">
        <f>(20-D56*20)/100</f>
        <v>0.10632090761750405</v>
      </c>
      <c r="G61" s="44"/>
    </row>
    <row r="62" spans="2:7" x14ac:dyDescent="0.35">
      <c r="B62" s="1" t="s">
        <v>7</v>
      </c>
      <c r="C62" t="str">
        <f>"=20% - "&amp;(ROUND(D57,3))&amp;"x20%"</f>
        <v>=20% - 0,532x20%</v>
      </c>
      <c r="D62" s="4">
        <f>(20-D57*20)/100</f>
        <v>9.3679092382495957E-2</v>
      </c>
    </row>
    <row r="64" spans="2:7" x14ac:dyDescent="0.35">
      <c r="B64" s="52" t="s">
        <v>12</v>
      </c>
      <c r="C64" s="54"/>
    </row>
    <row r="65" spans="2:8" x14ac:dyDescent="0.35">
      <c r="B65" s="54"/>
      <c r="C65" s="54"/>
    </row>
    <row r="66" spans="2:8" x14ac:dyDescent="0.35">
      <c r="B66" s="52" t="s">
        <v>6</v>
      </c>
      <c r="C66" s="53">
        <f>D61</f>
        <v>0.10632090761750405</v>
      </c>
    </row>
    <row r="67" spans="2:8" x14ac:dyDescent="0.35">
      <c r="B67" s="52" t="s">
        <v>7</v>
      </c>
      <c r="C67" s="53">
        <f>D62</f>
        <v>9.3679092382495957E-2</v>
      </c>
    </row>
    <row r="70" spans="2:8" x14ac:dyDescent="0.35">
      <c r="B70" t="s">
        <v>13</v>
      </c>
    </row>
    <row r="72" spans="2:8" x14ac:dyDescent="0.35">
      <c r="B72" t="s">
        <v>6</v>
      </c>
      <c r="C72" t="str">
        <f>"=("&amp;ROUND(D31,4)*100&amp;"%+"&amp;ROUND(D46,4)*100&amp;"%+"&amp;ROUND(D61,4)*100&amp;"%) / 3 ="</f>
        <v>=(8%+11,1%+10,63%) / 3 =</v>
      </c>
      <c r="E72" s="4">
        <f>(C36+C51+C66)/3</f>
        <v>9.9102720919070839E-2</v>
      </c>
      <c r="G72" s="44"/>
    </row>
    <row r="73" spans="2:8" x14ac:dyDescent="0.35">
      <c r="B73" t="s">
        <v>7</v>
      </c>
      <c r="C73" t="str">
        <f>"=("&amp;ROUND(D32,4)*100&amp;"%+"&amp;ROUND(D47,4)*100&amp;"%+"&amp;ROUND(D62,4)*100&amp;"%) / 3 ="</f>
        <v>=(12%+8,9%+9,37%) / 3 =</v>
      </c>
      <c r="E73" s="4">
        <f>(C37+C52+C67)/3</f>
        <v>0.10089727908092916</v>
      </c>
    </row>
    <row r="76" spans="2:8" x14ac:dyDescent="0.35">
      <c r="B76" t="s">
        <v>14</v>
      </c>
    </row>
    <row r="77" spans="2:8" x14ac:dyDescent="0.35">
      <c r="F77" s="48" t="s">
        <v>43</v>
      </c>
      <c r="G77" s="45"/>
      <c r="H77" s="46"/>
    </row>
    <row r="78" spans="2:8" ht="15" thickBot="1" x14ac:dyDescent="0.4">
      <c r="D78" s="22" t="s">
        <v>38</v>
      </c>
      <c r="F78" s="47">
        <v>298480</v>
      </c>
      <c r="G78" s="49"/>
      <c r="H78" s="22"/>
    </row>
    <row r="79" spans="2:8" ht="15" thickBot="1" x14ac:dyDescent="0.4">
      <c r="B79" s="38" t="s">
        <v>19</v>
      </c>
      <c r="C79" s="39"/>
      <c r="D79" s="51">
        <v>1819766</v>
      </c>
      <c r="E79" s="39"/>
      <c r="F79" s="70">
        <f>D79+F78</f>
        <v>2118246</v>
      </c>
      <c r="G79" s="49"/>
      <c r="H79" s="17"/>
    </row>
    <row r="80" spans="2:8" ht="15" thickBot="1" x14ac:dyDescent="0.4">
      <c r="G80" s="50"/>
      <c r="H80"/>
    </row>
    <row r="81" spans="2:9" x14ac:dyDescent="0.35">
      <c r="B81" s="33" t="s">
        <v>15</v>
      </c>
      <c r="C81" s="34">
        <f>0.4+E72</f>
        <v>0.49910272091907087</v>
      </c>
      <c r="D81" s="35">
        <f>D79*C81</f>
        <v>908250.16203601391</v>
      </c>
      <c r="E81" s="67"/>
      <c r="F81" s="68">
        <f>F79*C81</f>
        <v>1057222.3421759382</v>
      </c>
      <c r="G81" s="50"/>
      <c r="H81" s="17"/>
    </row>
    <row r="82" spans="2:9" ht="15" thickBot="1" x14ac:dyDescent="0.4">
      <c r="B82" s="36" t="s">
        <v>16</v>
      </c>
      <c r="C82" s="37">
        <f>0.4+E73</f>
        <v>0.50089727908092918</v>
      </c>
      <c r="D82" s="32">
        <f>D79*C82</f>
        <v>911515.83796398621</v>
      </c>
      <c r="E82" s="65"/>
      <c r="F82" s="69">
        <f>F79*C82</f>
        <v>1061023.6578240618</v>
      </c>
      <c r="G82" s="50"/>
      <c r="H82" s="17"/>
    </row>
    <row r="83" spans="2:9" ht="15" thickBot="1" x14ac:dyDescent="0.4">
      <c r="F83" s="46"/>
      <c r="G83" s="50"/>
      <c r="H83"/>
    </row>
    <row r="84" spans="2:9" x14ac:dyDescent="0.35">
      <c r="B84" s="29" t="s">
        <v>39</v>
      </c>
      <c r="C84" s="30"/>
      <c r="D84" s="31">
        <f>D79*0.15</f>
        <v>272964.89999999997</v>
      </c>
      <c r="E84" s="30"/>
      <c r="F84" s="66">
        <f>F79*0.15</f>
        <v>317736.89999999997</v>
      </c>
      <c r="G84" s="50"/>
      <c r="H84" s="17"/>
    </row>
    <row r="85" spans="2:9" x14ac:dyDescent="0.35">
      <c r="B85" s="55" t="s">
        <v>20</v>
      </c>
      <c r="C85" s="56"/>
      <c r="D85" s="57">
        <f>D81-D84/2</f>
        <v>771767.71203601395</v>
      </c>
      <c r="E85" s="19"/>
      <c r="F85" s="63">
        <f>F81-F84/2</f>
        <v>898353.89217593824</v>
      </c>
      <c r="G85" s="50"/>
      <c r="H85" s="19"/>
    </row>
    <row r="86" spans="2:9" ht="15" thickBot="1" x14ac:dyDescent="0.4">
      <c r="B86" s="58" t="s">
        <v>21</v>
      </c>
      <c r="C86" s="59"/>
      <c r="D86" s="60">
        <f>D82-D84/2</f>
        <v>775033.38796398626</v>
      </c>
      <c r="E86" s="65"/>
      <c r="F86" s="64">
        <f>F82-F84/2</f>
        <v>902155.20782406186</v>
      </c>
      <c r="G86" s="50"/>
      <c r="H86" s="19"/>
    </row>
    <row r="87" spans="2:9" x14ac:dyDescent="0.35">
      <c r="F87" s="46"/>
      <c r="G87" s="50"/>
      <c r="H87" s="46"/>
    </row>
    <row r="88" spans="2:9" ht="15" thickBot="1" x14ac:dyDescent="0.4">
      <c r="B88" s="27" t="s">
        <v>22</v>
      </c>
      <c r="C88" s="26"/>
      <c r="F88" s="46"/>
      <c r="G88" s="50"/>
      <c r="H88" s="46"/>
    </row>
    <row r="89" spans="2:9" x14ac:dyDescent="0.35">
      <c r="B89" t="s">
        <v>41</v>
      </c>
      <c r="C89" s="20">
        <f>SUM(C90:C91)</f>
        <v>690</v>
      </c>
      <c r="D89" s="40">
        <f>D79*0.2</f>
        <v>363953.2</v>
      </c>
      <c r="E89" s="72"/>
      <c r="F89" s="61">
        <f>F79*0.2</f>
        <v>423649.2</v>
      </c>
      <c r="G89" s="50"/>
      <c r="H89" s="46"/>
      <c r="I89" s="17"/>
    </row>
    <row r="90" spans="2:9" x14ac:dyDescent="0.35">
      <c r="B90" t="s">
        <v>23</v>
      </c>
      <c r="C90" s="21">
        <v>477</v>
      </c>
      <c r="D90" s="41">
        <f>C90/C89*D89</f>
        <v>251602.4295652174</v>
      </c>
      <c r="E90" s="73"/>
      <c r="F90" s="62">
        <f>C90/C89*F89</f>
        <v>292870.5339130435</v>
      </c>
      <c r="G90" s="50"/>
      <c r="H90" s="50"/>
    </row>
    <row r="91" spans="2:9" x14ac:dyDescent="0.35">
      <c r="B91" t="s">
        <v>24</v>
      </c>
      <c r="C91" s="21">
        <v>213</v>
      </c>
      <c r="D91" s="41">
        <f>C91/C89*D89</f>
        <v>112350.77043478261</v>
      </c>
      <c r="E91" s="73"/>
      <c r="F91" s="62">
        <f>C91/C89*F89</f>
        <v>130778.66608695652</v>
      </c>
      <c r="G91" s="50"/>
      <c r="H91" s="46"/>
    </row>
    <row r="92" spans="2:9" x14ac:dyDescent="0.35">
      <c r="B92" t="s">
        <v>27</v>
      </c>
      <c r="D92" s="42">
        <f>D79*0.2</f>
        <v>363953.2</v>
      </c>
      <c r="E92" s="73"/>
      <c r="F92" s="63">
        <f>F79*0.2</f>
        <v>423649.2</v>
      </c>
      <c r="G92" s="46"/>
      <c r="H92" s="46"/>
    </row>
    <row r="93" spans="2:9" ht="15" thickBot="1" x14ac:dyDescent="0.4">
      <c r="B93" t="s">
        <v>28</v>
      </c>
      <c r="D93" s="43">
        <f>D79*0.25</f>
        <v>454941.5</v>
      </c>
      <c r="E93" s="74"/>
      <c r="F93" s="64">
        <f>F79*0.25</f>
        <v>529561.5</v>
      </c>
      <c r="G93" s="47"/>
      <c r="H93" s="46"/>
    </row>
    <row r="94" spans="2:9" x14ac:dyDescent="0.35">
      <c r="B94" s="17"/>
      <c r="G94" s="46"/>
      <c r="H94" s="46"/>
    </row>
    <row r="95" spans="2:9" x14ac:dyDescent="0.35">
      <c r="B95" t="s">
        <v>35</v>
      </c>
      <c r="C95" t="s">
        <v>36</v>
      </c>
      <c r="D95" s="1"/>
      <c r="F95" s="46"/>
      <c r="G95" s="46"/>
      <c r="H95" s="46"/>
    </row>
    <row r="96" spans="2:9" x14ac:dyDescent="0.35">
      <c r="C96" t="s">
        <v>37</v>
      </c>
      <c r="D96" s="50"/>
      <c r="F96" s="46"/>
      <c r="G96" s="46"/>
      <c r="H96" s="46"/>
    </row>
    <row r="97" spans="2:8" x14ac:dyDescent="0.35">
      <c r="B97" t="s">
        <v>25</v>
      </c>
      <c r="D97" s="1"/>
      <c r="F97" s="46"/>
      <c r="G97" s="46"/>
      <c r="H97" s="46"/>
    </row>
    <row r="98" spans="2:8" x14ac:dyDescent="0.35">
      <c r="B98" t="s">
        <v>26</v>
      </c>
      <c r="D98" s="5"/>
      <c r="F98" s="47"/>
      <c r="G98" s="47"/>
      <c r="H98" s="46"/>
    </row>
    <row r="99" spans="2:8" x14ac:dyDescent="0.35">
      <c r="D99" s="1"/>
      <c r="F99" s="1"/>
    </row>
    <row r="100" spans="2:8" x14ac:dyDescent="0.35">
      <c r="B100" t="s">
        <v>30</v>
      </c>
      <c r="D100" s="5"/>
      <c r="F100" s="1"/>
    </row>
    <row r="101" spans="2:8" x14ac:dyDescent="0.35">
      <c r="B101" t="s">
        <v>34</v>
      </c>
      <c r="D101" s="1"/>
      <c r="F101" s="1"/>
    </row>
    <row r="102" spans="2:8" x14ac:dyDescent="0.35">
      <c r="D102" s="1"/>
      <c r="F102" s="5"/>
    </row>
    <row r="103" spans="2:8" x14ac:dyDescent="0.35">
      <c r="F103" s="1"/>
    </row>
    <row r="104" spans="2:8" x14ac:dyDescent="0.35">
      <c r="D104" s="5"/>
      <c r="F104" s="1"/>
    </row>
    <row r="105" spans="2:8" x14ac:dyDescent="0.35">
      <c r="D105" s="1"/>
      <c r="F105" s="1"/>
    </row>
    <row r="106" spans="2:8" x14ac:dyDescent="0.35">
      <c r="D106" s="1"/>
      <c r="F106" s="1"/>
    </row>
    <row r="108" spans="2:8" x14ac:dyDescent="0.35">
      <c r="D108" s="1"/>
      <c r="F108" s="1"/>
    </row>
  </sheetData>
  <mergeCells count="2">
    <mergeCell ref="A6:J6"/>
    <mergeCell ref="E89:E93"/>
  </mergeCells>
  <pageMargins left="0.11811023622047245" right="0.11811023622047245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C4177-9258-46BF-8586-72DD6CC96DD2}">
  <dimension ref="A1"/>
  <sheetViews>
    <sheetView workbookViewId="0">
      <selection activeCell="H15" sqref="H15"/>
    </sheetView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Hárok1</vt:lpstr>
      <vt:lpstr>Hárok2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</dc:creator>
  <cp:lastModifiedBy>Boris Bergendi</cp:lastModifiedBy>
  <cp:lastPrinted>2019-10-03T13:24:49Z</cp:lastPrinted>
  <dcterms:created xsi:type="dcterms:W3CDTF">2017-01-26T13:45:24Z</dcterms:created>
  <dcterms:modified xsi:type="dcterms:W3CDTF">2026-06-15T06:59:40Z</dcterms:modified>
</cp:coreProperties>
</file>